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ll.fredel\Documents\"/>
    </mc:Choice>
  </mc:AlternateContent>
  <bookViews>
    <workbookView xWindow="0" yWindow="0" windowWidth="24000" windowHeight="9525"/>
  </bookViews>
  <sheets>
    <sheet name="HD-TME" sheetId="3" r:id="rId1"/>
    <sheet name="PR Record Type" sheetId="1" r:id="rId2"/>
    <sheet name="RX Rebates" sheetId="2" r:id="rId3"/>
    <sheet name="Market Enrollment Category" sheetId="4" r:id="rId4"/>
  </sheets>
  <calcPr calcId="162913"/>
</workbook>
</file>

<file path=xl/calcChain.xml><?xml version="1.0" encoding="utf-8"?>
<calcChain xmlns="http://schemas.openxmlformats.org/spreadsheetml/2006/main">
  <c r="M23" i="1" l="1"/>
  <c r="M22" i="1"/>
  <c r="M21" i="1"/>
  <c r="M20" i="1"/>
  <c r="U12" i="1" l="1"/>
  <c r="T13" i="1"/>
  <c r="T12" i="1"/>
  <c r="E12" i="2"/>
  <c r="E11" i="2"/>
  <c r="E10" i="2"/>
  <c r="E9" i="2"/>
  <c r="V12" i="1" l="1"/>
  <c r="W12" i="1" s="1"/>
  <c r="X12" i="1" s="1"/>
  <c r="J23" i="1"/>
  <c r="J22" i="1"/>
  <c r="J21" i="1"/>
  <c r="J20" i="1"/>
  <c r="S23" i="1"/>
  <c r="S21" i="1"/>
  <c r="S22" i="1"/>
  <c r="S20" i="1"/>
  <c r="Q21" i="1"/>
  <c r="Q22" i="1"/>
  <c r="Q23" i="1"/>
  <c r="Q20" i="1"/>
  <c r="P21" i="1"/>
  <c r="P22" i="1"/>
  <c r="P23" i="1"/>
  <c r="P20" i="1"/>
  <c r="O21" i="1"/>
  <c r="O22" i="1"/>
  <c r="O23" i="1"/>
  <c r="O20" i="1"/>
  <c r="N21" i="1"/>
  <c r="N22" i="1"/>
  <c r="N23" i="1"/>
  <c r="N20" i="1"/>
  <c r="L21" i="1"/>
  <c r="L22" i="1"/>
  <c r="L23" i="1"/>
  <c r="L20" i="1"/>
  <c r="K21" i="1"/>
  <c r="K22" i="1"/>
  <c r="K23" i="1"/>
  <c r="K20" i="1"/>
  <c r="I21" i="1"/>
  <c r="I22" i="1"/>
  <c r="I23" i="1"/>
  <c r="I20" i="1"/>
  <c r="H21" i="1"/>
  <c r="H22" i="1"/>
  <c r="H23" i="1"/>
  <c r="H20" i="1"/>
  <c r="G21" i="1"/>
  <c r="G22" i="1"/>
  <c r="G23" i="1"/>
  <c r="G20" i="1"/>
  <c r="T18" i="1"/>
  <c r="T15" i="1"/>
  <c r="U14" i="1"/>
  <c r="U17" i="1"/>
  <c r="T19" i="1"/>
  <c r="U19" i="1"/>
  <c r="T14" i="1"/>
  <c r="U15" i="1"/>
  <c r="U13" i="1"/>
  <c r="T16" i="1"/>
  <c r="U16" i="1"/>
  <c r="U18" i="1"/>
  <c r="T17" i="1"/>
  <c r="V13" i="1"/>
  <c r="W13" i="1" s="1"/>
  <c r="V17" i="1" l="1"/>
  <c r="W17" i="1" s="1"/>
  <c r="X17" i="1" s="1"/>
  <c r="V19" i="1"/>
  <c r="W19" i="1" s="1"/>
  <c r="X19" i="1" s="1"/>
  <c r="V16" i="1"/>
  <c r="W16" i="1" s="1"/>
  <c r="X16" i="1" s="1"/>
  <c r="V15" i="1"/>
  <c r="W15" i="1" s="1"/>
  <c r="X15" i="1" s="1"/>
  <c r="V14" i="1"/>
  <c r="W14" i="1" s="1"/>
  <c r="X14" i="1" s="1"/>
  <c r="V18" i="1"/>
  <c r="W18" i="1" s="1"/>
  <c r="X18" i="1" s="1"/>
  <c r="X13" i="1"/>
  <c r="T20" i="1"/>
  <c r="U22" i="1"/>
  <c r="U20" i="1"/>
  <c r="T22" i="1"/>
  <c r="U23" i="1"/>
  <c r="T23" i="1"/>
  <c r="T21" i="1"/>
  <c r="U21" i="1"/>
  <c r="V20" i="1" l="1"/>
  <c r="W20" i="1" s="1"/>
  <c r="X20" i="1" s="1"/>
  <c r="V23" i="1"/>
  <c r="W23" i="1" s="1"/>
  <c r="X23" i="1" s="1"/>
  <c r="V22" i="1"/>
  <c r="W22" i="1" s="1"/>
  <c r="X22" i="1" s="1"/>
  <c r="V21" i="1"/>
  <c r="W21" i="1" s="1"/>
  <c r="X21" i="1" s="1"/>
</calcChain>
</file>

<file path=xl/sharedStrings.xml><?xml version="1.0" encoding="utf-8"?>
<sst xmlns="http://schemas.openxmlformats.org/spreadsheetml/2006/main" count="156" uniqueCount="121">
  <si>
    <t>Delaware Health Care Commission</t>
  </si>
  <si>
    <t>Header File</t>
  </si>
  <si>
    <t>Black = Payer-reported data </t>
  </si>
  <si>
    <t>Blue = HCC-calculated data </t>
  </si>
  <si>
    <t xml:space="preserve">Record Type </t>
  </si>
  <si>
    <t>Insurer Org ID</t>
  </si>
  <si>
    <t>National Plan ID</t>
  </si>
  <si>
    <t>Period Beginning Date</t>
  </si>
  <si>
    <t>Period Ending Date</t>
  </si>
  <si>
    <t>Insurer Comments</t>
  </si>
  <si>
    <t>Health Status Adjustment Tool</t>
  </si>
  <si>
    <t>Health Status Adjustment Version</t>
  </si>
  <si>
    <t>(HD001)</t>
  </si>
  <si>
    <t>(HD002)</t>
  </si>
  <si>
    <t>(HD003)</t>
  </si>
  <si>
    <t>(HD004)</t>
  </si>
  <si>
    <t>(HD005)</t>
  </si>
  <si>
    <t>(HD006)</t>
  </si>
  <si>
    <t>(HD007)</t>
  </si>
  <si>
    <t>(HD008)</t>
  </si>
  <si>
    <t>HD-TME</t>
  </si>
  <si>
    <t>Text</t>
  </si>
  <si>
    <t>Verisk DxCG</t>
  </si>
  <si>
    <t>1.0</t>
  </si>
  <si>
    <t>Total Medical Expenses Calculation Example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</si>
  <si>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</si>
  <si>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</si>
  <si>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</si>
  <si>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</si>
  <si>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</si>
  <si>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</si>
  <si>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</si>
  <si>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</si>
  <si>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</si>
  <si>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</si>
  <si>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</si>
  <si>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</si>
  <si>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</si>
  <si>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</si>
  <si>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</si>
  <si>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</si>
  <si>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</si>
  <si>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</si>
  <si>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Insurance Category Code</t>
  </si>
  <si>
    <t xml:space="preserve">Member Months </t>
  </si>
  <si>
    <t>Health Status Adjustment Score</t>
  </si>
  <si>
    <t>PCP Type Indicator</t>
  </si>
  <si>
    <t>Claims: Hospital Inpatient</t>
  </si>
  <si>
    <t>Claims: Hospital Outpatient</t>
  </si>
  <si>
    <t>Claims: Professional Physician (Primary Care)</t>
  </si>
  <si>
    <t>Claims: Professional Physician (Specialty Care)</t>
  </si>
  <si>
    <t>Non-Claims: Other</t>
  </si>
  <si>
    <t>TOTAL Claims Expenses</t>
  </si>
  <si>
    <t>TOTAL Non-Claims Expenses</t>
  </si>
  <si>
    <t xml:space="preserve">TOTAL Expenses </t>
  </si>
  <si>
    <t>Unadjusted TME (PMPM)</t>
  </si>
  <si>
    <t>Health Status Adjusted TME (PMPM)</t>
  </si>
  <si>
    <t>(PR001)</t>
  </si>
  <si>
    <t>(PR002)</t>
  </si>
  <si>
    <t>(PR005)</t>
  </si>
  <si>
    <t>(PR006)</t>
  </si>
  <si>
    <t>(PR007)</t>
  </si>
  <si>
    <t>(PR008)</t>
  </si>
  <si>
    <t>(PR009)</t>
  </si>
  <si>
    <t>(PR010)</t>
  </si>
  <si>
    <t>(PR011)</t>
  </si>
  <si>
    <t>(PR012)</t>
  </si>
  <si>
    <t>(PR013)</t>
  </si>
  <si>
    <t>(PR014)</t>
  </si>
  <si>
    <t>(PR015)</t>
  </si>
  <si>
    <t>(PR016)</t>
  </si>
  <si>
    <t>(PR017)</t>
  </si>
  <si>
    <t>(PR018)</t>
  </si>
  <si>
    <t>(PR019)</t>
  </si>
  <si>
    <t>PR</t>
  </si>
  <si>
    <t>ABC Provider</t>
  </si>
  <si>
    <t>DEF Provider</t>
  </si>
  <si>
    <t>GHI Provider</t>
  </si>
  <si>
    <t>JKL Provider</t>
  </si>
  <si>
    <t>MNO Provider</t>
  </si>
  <si>
    <t>PQR Provider</t>
  </si>
  <si>
    <t>STU Provider</t>
  </si>
  <si>
    <t>VWX Provider</t>
  </si>
  <si>
    <t>YZ Provider</t>
  </si>
  <si>
    <t>123 Provider</t>
  </si>
  <si>
    <t>All Other</t>
  </si>
  <si>
    <t>Unattributed</t>
  </si>
  <si>
    <t>Pharmacy Rebate Example</t>
  </si>
  <si>
    <t>Pharmacy Rebates</t>
  </si>
  <si>
    <t>Pharmacy Rebates PMPM</t>
  </si>
  <si>
    <t>(RX001)</t>
  </si>
  <si>
    <t>(RX002)</t>
  </si>
  <si>
    <t>RX</t>
  </si>
  <si>
    <t>Large Provider OrgID</t>
  </si>
  <si>
    <t>Claims: Retail Pharmacy</t>
  </si>
  <si>
    <t>Claims: Long-Term Care</t>
  </si>
  <si>
    <t>(PR020)</t>
  </si>
  <si>
    <t>Claims: Other</t>
  </si>
  <si>
    <t>Non-Claims: Incentive Programs</t>
  </si>
  <si>
    <t>Claims: Professional Other</t>
  </si>
  <si>
    <t>Non-Claims: Capitation and Risk Settlements</t>
  </si>
  <si>
    <t>Non-Claims: Care Management</t>
  </si>
  <si>
    <t>Non-Claims: Recovery</t>
  </si>
  <si>
    <t>(PR021)</t>
  </si>
  <si>
    <t>(RX003)</t>
  </si>
  <si>
    <t>(RX004)</t>
  </si>
  <si>
    <t>A19</t>
  </si>
  <si>
    <t>A20</t>
  </si>
  <si>
    <t>A21</t>
  </si>
  <si>
    <t>A4 + A5 + A6 + A7 + A8 + A9 + A10 + A11</t>
  </si>
  <si>
    <t>A12 + A13 + A14 + A15 + A16</t>
  </si>
  <si>
    <t>A17 + A18</t>
  </si>
  <si>
    <t>A19/A1</t>
  </si>
  <si>
    <t>A20/A2</t>
  </si>
  <si>
    <t>A1/A2</t>
  </si>
  <si>
    <t>Market Enrollment Category Code</t>
  </si>
  <si>
    <t>(ME001)</t>
  </si>
  <si>
    <t>Member Months</t>
  </si>
  <si>
    <t>(ME002)</t>
  </si>
  <si>
    <t>(ME003)</t>
  </si>
  <si>
    <t>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</si>
</sst>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2" fontId="0" fillId="0" borderId="0" xfId="0" applyNumberFormat="1" applyAlignment="1">
      <alignment horizontal="center"/>
    </xf>
    <xf numFmtId="164" fontId="0" fillId="0" borderId="0" xfId="0" applyNumberFormat="1"/>
    <xf numFmtId="164" fontId="4" fillId="0" borderId="0" xfId="0" applyNumberFormat="1" applyFont="1"/>
    <xf numFmtId="165" fontId="4" fillId="0" borderId="0" xfId="0" applyNumberFormat="1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" fontId="0" fillId="0" borderId="0" xfId="0" applyNumberFormat="1"/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44" fontId="4" fillId="0" borderId="0" xfId="3" applyNumberFormat="1" applyFont="1"/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14" fontId="7" fillId="0" borderId="0" xfId="0" applyNumberFormat="1" applyFont="1"/>
    <xf numFmtId="3" fontId="7" fillId="0" borderId="0" xfId="0" applyNumberFormat="1" applyFont="1"/>
    <xf numFmtId="2" fontId="7" fillId="0" borderId="0" xfId="0" applyNumberFormat="1" applyFont="1" applyAlignment="1">
      <alignment horizontal="center"/>
    </xf>
    <xf numFmtId="1" fontId="7" fillId="0" borderId="0" xfId="0" applyNumberFormat="1" applyFont="1"/>
    <xf numFmtId="164" fontId="7" fillId="0" borderId="0" xfId="0" applyNumberFormat="1" applyFont="1"/>
    <xf numFmtId="166" fontId="7" fillId="0" borderId="0" xfId="3" applyNumberFormat="1" applyFont="1"/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4">
    <cellStyle name="Comma 2" xfId="2"/>
    <cellStyle name="Currency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</xdr:row>
      <xdr:rowOff>180975</xdr:rowOff>
    </xdr:from>
    <xdr:to>
      <xdr:col>4</xdr:col>
      <xdr:colOff>66675</xdr:colOff>
      <xdr:row>6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05A8633-F553-4EAA-9571-56A8A4EF2CA8}"/>
            </a:ext>
          </a:extLst>
        </xdr:cNvPr>
        <xdr:cNvSpPr txBox="1"/>
      </xdr:nvSpPr>
      <xdr:spPr>
        <a:xfrm>
          <a:off x="2809875" y="561975"/>
          <a:ext cx="2781300" cy="657225"/>
        </a:xfrm>
        <a:prstGeom prst="rect">
          <a:avLst/>
        </a:prstGeom>
        <a:ln>
          <a:solidFill>
            <a:schemeClr val="accent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All numbers in this workbook are placeholders only, and do not represent real data.   Figures in blue are calculated.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381001</xdr:colOff>
      <xdr:row>2</xdr:row>
      <xdr:rowOff>179916</xdr:rowOff>
    </xdr:from>
    <xdr:to>
      <xdr:col>4</xdr:col>
      <xdr:colOff>389467</xdr:colOff>
      <xdr:row>6</xdr:row>
      <xdr:rowOff>75141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6D0B4F6-655A-43F6-8765-17FDB6B8B618}"/>
            </a:ext>
          </a:extLst>
        </xdr:cNvPr>
        <xdr:cNvSpPr txBox="1"/>
      </xdr:nvSpPr>
      <xdr:spPr>
        <a:xfrm>
          <a:off x="3153834" y="560916"/>
          <a:ext cx="2781300" cy="657225"/>
        </a:xfrm>
        <a:prstGeom prst="rect">
          <a:avLst/>
        </a:prstGeom>
        <a:ln>
          <a:solidFill>
            <a:schemeClr val="accent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All numbers in this workbook are placeholders only, and do not represent real data.   Figures in blue are calculated.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13</xdr:row>
      <xdr:rowOff>57150</xdr:rowOff>
    </xdr:from>
    <xdr:to>
      <xdr:col>2</xdr:col>
      <xdr:colOff>190500</xdr:colOff>
      <xdr:row>16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36A5F5D-F07E-4A21-99B5-710D0CEA04EC}"/>
            </a:ext>
          </a:extLst>
        </xdr:cNvPr>
        <xdr:cNvSpPr txBox="1"/>
      </xdr:nvSpPr>
      <xdr:spPr>
        <a:xfrm>
          <a:off x="171450" y="2724150"/>
          <a:ext cx="2781300" cy="657225"/>
        </a:xfrm>
        <a:prstGeom prst="rect">
          <a:avLst/>
        </a:prstGeom>
        <a:ln>
          <a:solidFill>
            <a:schemeClr val="accent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All numbers in this workbook are placeholders only, and do not represent real data.   Figures in blue are calculated.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Normal="100" workbookViewId="0">
      <selection activeCell="G12" sqref="G12"/>
    </sheetView>
  </sheetViews>
  <sheetFormatPr defaultRowHeight="15" x14ac:dyDescent="0.25"/>
  <cols>
    <col min="1" max="8" width="20.7109375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4" spans="1:8" x14ac:dyDescent="0.25">
      <c r="A4" t="s">
        <v>2</v>
      </c>
    </row>
    <row r="5" spans="1:8" x14ac:dyDescent="0.25">
      <c r="A5" s="13" t="s">
        <v>3</v>
      </c>
    </row>
    <row r="8" spans="1:8" x14ac:dyDescent="0.25">
      <c r="A8" s="2"/>
    </row>
    <row r="9" spans="1:8" x14ac:dyDescent="0.25">
      <c r="D9" s="10"/>
      <c r="E9" s="10"/>
      <c r="F9" s="10"/>
      <c r="G9" s="10"/>
      <c r="H9" s="10"/>
    </row>
    <row r="10" spans="1:8" s="21" customFormat="1" ht="30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x14ac:dyDescent="0.25">
      <c r="A11" s="11" t="s">
        <v>12</v>
      </c>
      <c r="B11" s="11" t="s">
        <v>13</v>
      </c>
      <c r="C11" s="11" t="s">
        <v>14</v>
      </c>
      <c r="D11" s="11" t="s">
        <v>15</v>
      </c>
      <c r="E11" s="11" t="s">
        <v>16</v>
      </c>
      <c r="F11" s="11" t="s">
        <v>17</v>
      </c>
      <c r="G11" s="11" t="s">
        <v>18</v>
      </c>
      <c r="H11" s="33" t="s">
        <v>19</v>
      </c>
    </row>
    <row r="12" spans="1:8" x14ac:dyDescent="0.25">
      <c r="A12" s="23" t="s">
        <v>20</v>
      </c>
      <c r="B12" s="23">
        <v>101</v>
      </c>
      <c r="C12" s="24" t="s">
        <v>21</v>
      </c>
      <c r="D12" s="25">
        <v>43101</v>
      </c>
      <c r="E12" s="25">
        <v>43465</v>
      </c>
      <c r="F12" s="24" t="s">
        <v>21</v>
      </c>
      <c r="G12" s="24" t="s">
        <v>22</v>
      </c>
      <c r="H12" s="24" t="s">
        <v>23</v>
      </c>
    </row>
    <row r="13" spans="1:8" x14ac:dyDescent="0.25">
      <c r="A13" s="4"/>
      <c r="B13" s="4"/>
      <c r="C13" s="4"/>
      <c r="D13" s="5"/>
      <c r="E13" s="6"/>
      <c r="F13" s="12"/>
    </row>
    <row r="14" spans="1:8" x14ac:dyDescent="0.25">
      <c r="A14" s="4"/>
      <c r="B14" s="4"/>
      <c r="C14" s="4"/>
      <c r="D14" s="5"/>
      <c r="E14" s="6"/>
      <c r="F14" s="12"/>
    </row>
    <row r="15" spans="1:8" x14ac:dyDescent="0.25">
      <c r="A15" s="4"/>
      <c r="B15" s="4"/>
      <c r="C15" s="4"/>
      <c r="D15" s="5"/>
      <c r="E15" s="6"/>
      <c r="F15" s="12"/>
    </row>
    <row r="16" spans="1:8" x14ac:dyDescent="0.25">
      <c r="A16" s="4"/>
      <c r="B16" s="4"/>
      <c r="C16" s="4"/>
      <c r="D16" s="5"/>
      <c r="E16" s="6"/>
      <c r="F16" s="12"/>
    </row>
    <row r="17" spans="1:6" x14ac:dyDescent="0.25">
      <c r="A17" s="4"/>
      <c r="B17" s="4"/>
      <c r="C17" s="4"/>
      <c r="D17" s="5"/>
      <c r="E17" s="6"/>
      <c r="F17" s="12"/>
    </row>
  </sheetData>
  <pageMargins left="0.7" right="0.7" top="0.75" bottom="0.75" header="0.3" footer="0.3"/>
  <pageSetup orientation="portrait" r:id="rId1"/>
  <ignoredErrors>
    <ignoredError sqref="H1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zoomScale="90" zoomScaleNormal="90" workbookViewId="0">
      <selection activeCell="B10" sqref="B10"/>
    </sheetView>
  </sheetViews>
  <sheetFormatPr defaultRowHeight="15" x14ac:dyDescent="0.25"/>
  <cols>
    <col min="1" max="22" width="20.7109375" customWidth="1"/>
    <col min="23" max="23" width="17.140625" customWidth="1"/>
    <col min="24" max="24" width="14.85546875" customWidth="1"/>
  </cols>
  <sheetData>
    <row r="1" spans="1:25" x14ac:dyDescent="0.25">
      <c r="A1" s="1" t="s">
        <v>0</v>
      </c>
    </row>
    <row r="2" spans="1:25" x14ac:dyDescent="0.25">
      <c r="A2" s="1" t="s">
        <v>24</v>
      </c>
    </row>
    <row r="4" spans="1:25" x14ac:dyDescent="0.25">
      <c r="A4" t="s">
        <v>2</v>
      </c>
    </row>
    <row r="5" spans="1:25" x14ac:dyDescent="0.25">
      <c r="A5" s="13" t="s">
        <v>3</v>
      </c>
    </row>
    <row r="8" spans="1:25" x14ac:dyDescent="0.25">
      <c r="A8" s="2"/>
    </row>
    <row r="9" spans="1:25" x14ac:dyDescent="0.25">
      <c r="D9" s="10" t="s">
        <v>25</v>
      </c>
      <c r="E9" s="10" t="s">
        <v>26</v>
      </c>
      <c r="F9" s="10" t="s">
        <v>27</v>
      </c>
      <c r="G9" s="10" t="s">
        <v>28</v>
      </c>
      <c r="H9" s="10" t="s">
        <v>29</v>
      </c>
      <c r="I9" s="10" t="s">
        <v>30</v>
      </c>
      <c r="J9" s="10" t="s">
        <v>31</v>
      </c>
      <c r="K9" s="10" t="s">
        <v>32</v>
      </c>
      <c r="L9" s="10" t="s">
        <v>33</v>
      </c>
      <c r="M9" s="10" t="s">
        <v>34</v>
      </c>
      <c r="N9" s="10" t="s">
        <v>35</v>
      </c>
      <c r="O9" s="10" t="s">
        <v>36</v>
      </c>
      <c r="P9" s="10" t="s">
        <v>37</v>
      </c>
      <c r="Q9" s="10" t="s">
        <v>38</v>
      </c>
      <c r="R9" s="10" t="s">
        <v>39</v>
      </c>
      <c r="S9" s="10" t="s">
        <v>40</v>
      </c>
      <c r="T9" s="10" t="s">
        <v>41</v>
      </c>
      <c r="U9" s="10" t="s">
        <v>42</v>
      </c>
      <c r="V9" s="10" t="s">
        <v>106</v>
      </c>
      <c r="W9" s="10" t="s">
        <v>107</v>
      </c>
      <c r="X9" s="10" t="s">
        <v>108</v>
      </c>
    </row>
    <row r="10" spans="1:25" s="21" customFormat="1" ht="45" x14ac:dyDescent="0.25">
      <c r="A10" s="3" t="s">
        <v>4</v>
      </c>
      <c r="B10" s="3" t="s">
        <v>93</v>
      </c>
      <c r="C10" s="3" t="s">
        <v>43</v>
      </c>
      <c r="D10" s="3" t="s">
        <v>44</v>
      </c>
      <c r="E10" s="3" t="s">
        <v>45</v>
      </c>
      <c r="F10" s="3" t="s">
        <v>46</v>
      </c>
      <c r="G10" s="3" t="s">
        <v>47</v>
      </c>
      <c r="H10" s="3" t="s">
        <v>48</v>
      </c>
      <c r="I10" s="3" t="s">
        <v>49</v>
      </c>
      <c r="J10" s="3" t="s">
        <v>50</v>
      </c>
      <c r="K10" s="3" t="s">
        <v>99</v>
      </c>
      <c r="L10" s="3" t="s">
        <v>94</v>
      </c>
      <c r="M10" s="3" t="s">
        <v>95</v>
      </c>
      <c r="N10" s="3" t="s">
        <v>97</v>
      </c>
      <c r="O10" s="3" t="s">
        <v>98</v>
      </c>
      <c r="P10" s="3" t="s">
        <v>100</v>
      </c>
      <c r="Q10" s="3" t="s">
        <v>101</v>
      </c>
      <c r="R10" s="3" t="s">
        <v>102</v>
      </c>
      <c r="S10" s="3" t="s">
        <v>51</v>
      </c>
      <c r="T10" s="14" t="s">
        <v>52</v>
      </c>
      <c r="U10" s="14" t="s">
        <v>53</v>
      </c>
      <c r="V10" s="14" t="s">
        <v>54</v>
      </c>
      <c r="W10" s="14" t="s">
        <v>55</v>
      </c>
      <c r="X10" s="14" t="s">
        <v>56</v>
      </c>
    </row>
    <row r="11" spans="1:25" ht="30" x14ac:dyDescent="0.25">
      <c r="A11" s="11" t="s">
        <v>57</v>
      </c>
      <c r="B11" s="11" t="s">
        <v>58</v>
      </c>
      <c r="C11" s="11" t="s">
        <v>59</v>
      </c>
      <c r="D11" s="11" t="s">
        <v>60</v>
      </c>
      <c r="E11" s="11" t="s">
        <v>61</v>
      </c>
      <c r="F11" s="11" t="s">
        <v>62</v>
      </c>
      <c r="G11" s="11" t="s">
        <v>63</v>
      </c>
      <c r="H11" s="11" t="s">
        <v>64</v>
      </c>
      <c r="I11" s="11" t="s">
        <v>65</v>
      </c>
      <c r="J11" s="11" t="s">
        <v>66</v>
      </c>
      <c r="K11" s="11" t="s">
        <v>67</v>
      </c>
      <c r="L11" s="11" t="s">
        <v>68</v>
      </c>
      <c r="M11" s="11" t="s">
        <v>69</v>
      </c>
      <c r="N11" s="11" t="s">
        <v>70</v>
      </c>
      <c r="O11" s="11" t="s">
        <v>71</v>
      </c>
      <c r="P11" s="11" t="s">
        <v>72</v>
      </c>
      <c r="Q11" s="11" t="s">
        <v>73</v>
      </c>
      <c r="R11" s="11" t="s">
        <v>96</v>
      </c>
      <c r="S11" s="11" t="s">
        <v>103</v>
      </c>
      <c r="T11" s="15" t="s">
        <v>109</v>
      </c>
      <c r="U11" s="16" t="s">
        <v>110</v>
      </c>
      <c r="V11" s="17" t="s">
        <v>111</v>
      </c>
      <c r="W11" s="17" t="s">
        <v>112</v>
      </c>
      <c r="X11" s="35" t="s">
        <v>113</v>
      </c>
      <c r="Y11" s="34"/>
    </row>
    <row r="12" spans="1:25" x14ac:dyDescent="0.25">
      <c r="A12" s="23" t="s">
        <v>74</v>
      </c>
      <c r="B12" s="23" t="s">
        <v>75</v>
      </c>
      <c r="C12" s="23">
        <v>1</v>
      </c>
      <c r="D12" s="26">
        <v>46479</v>
      </c>
      <c r="E12" s="27">
        <v>1.29</v>
      </c>
      <c r="F12" s="28">
        <v>1</v>
      </c>
      <c r="G12" s="29">
        <v>8258932</v>
      </c>
      <c r="H12" s="29">
        <v>1293760</v>
      </c>
      <c r="I12" s="29">
        <v>3783312</v>
      </c>
      <c r="J12" s="29">
        <v>3783312</v>
      </c>
      <c r="K12" s="29">
        <v>85876</v>
      </c>
      <c r="L12" s="29">
        <v>136722</v>
      </c>
      <c r="M12" s="29">
        <v>33153</v>
      </c>
      <c r="N12" s="29">
        <v>11863</v>
      </c>
      <c r="O12" s="29">
        <v>14688</v>
      </c>
      <c r="P12" s="29">
        <v>19275</v>
      </c>
      <c r="Q12" s="29">
        <v>7478</v>
      </c>
      <c r="R12" s="29">
        <v>0</v>
      </c>
      <c r="S12" s="29">
        <v>2814</v>
      </c>
      <c r="T12" s="8">
        <f>SUM(G12:N12)</f>
        <v>17386930</v>
      </c>
      <c r="U12" s="8">
        <f>SUM(O12:S12)</f>
        <v>44255</v>
      </c>
      <c r="V12" s="8">
        <f>SUM(T12:U12)</f>
        <v>17431185</v>
      </c>
      <c r="W12" s="9">
        <f>V12/D12</f>
        <v>375.03356354482668</v>
      </c>
      <c r="X12" s="9">
        <f>W12/E12</f>
        <v>290.72369267040824</v>
      </c>
    </row>
    <row r="13" spans="1:25" x14ac:dyDescent="0.25">
      <c r="A13" s="23" t="s">
        <v>74</v>
      </c>
      <c r="B13" s="23" t="s">
        <v>76</v>
      </c>
      <c r="C13" s="23">
        <v>2</v>
      </c>
      <c r="D13" s="26">
        <v>45027</v>
      </c>
      <c r="E13" s="27">
        <v>1.34</v>
      </c>
      <c r="F13" s="28">
        <v>3</v>
      </c>
      <c r="G13" s="29">
        <v>5364945</v>
      </c>
      <c r="H13" s="29">
        <v>3940079</v>
      </c>
      <c r="I13" s="29">
        <v>3863444</v>
      </c>
      <c r="J13" s="29">
        <v>3863444</v>
      </c>
      <c r="K13" s="29">
        <v>98327</v>
      </c>
      <c r="L13" s="29">
        <v>51339</v>
      </c>
      <c r="M13" s="29">
        <v>8194</v>
      </c>
      <c r="N13" s="29">
        <v>11625</v>
      </c>
      <c r="O13" s="29">
        <v>11156</v>
      </c>
      <c r="P13" s="29">
        <v>17510</v>
      </c>
      <c r="Q13" s="29">
        <v>8069</v>
      </c>
      <c r="R13" s="29">
        <v>0</v>
      </c>
      <c r="S13" s="29">
        <v>12923</v>
      </c>
      <c r="T13" s="8">
        <f>SUM(G13:N13)</f>
        <v>17201397</v>
      </c>
      <c r="U13" s="8">
        <f t="shared" ref="U13:U23" si="0">SUM(O13:S13)</f>
        <v>49658</v>
      </c>
      <c r="V13" s="8">
        <f t="shared" ref="V13:V23" si="1">SUM(T13:U13)</f>
        <v>17251055</v>
      </c>
      <c r="W13" s="9">
        <f t="shared" ref="W13:W23" si="2">V13/D13</f>
        <v>383.12690163679571</v>
      </c>
      <c r="X13" s="9">
        <f t="shared" ref="X13:X23" si="3">W13/E13</f>
        <v>285.91559823641467</v>
      </c>
    </row>
    <row r="14" spans="1:25" x14ac:dyDescent="0.25">
      <c r="A14" s="23" t="s">
        <v>74</v>
      </c>
      <c r="B14" s="23" t="s">
        <v>77</v>
      </c>
      <c r="C14" s="23">
        <v>3</v>
      </c>
      <c r="D14" s="26">
        <v>38603</v>
      </c>
      <c r="E14" s="27">
        <v>1.17</v>
      </c>
      <c r="F14" s="28">
        <v>1</v>
      </c>
      <c r="G14" s="29">
        <v>5065497</v>
      </c>
      <c r="H14" s="29">
        <v>3890368</v>
      </c>
      <c r="I14" s="29">
        <v>736836</v>
      </c>
      <c r="J14" s="29">
        <v>736836</v>
      </c>
      <c r="K14" s="29">
        <v>80895</v>
      </c>
      <c r="L14" s="29">
        <v>140256</v>
      </c>
      <c r="M14" s="29">
        <v>13525</v>
      </c>
      <c r="N14" s="29">
        <v>22067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8">
        <f t="shared" ref="T14:T23" si="4">SUM(G14:N14)</f>
        <v>10686280</v>
      </c>
      <c r="U14" s="8">
        <f t="shared" si="0"/>
        <v>0</v>
      </c>
      <c r="V14" s="8">
        <f t="shared" si="1"/>
        <v>10686280</v>
      </c>
      <c r="W14" s="9">
        <f t="shared" si="2"/>
        <v>276.82511721886902</v>
      </c>
      <c r="X14" s="9">
        <f t="shared" si="3"/>
        <v>236.60266428963166</v>
      </c>
    </row>
    <row r="15" spans="1:25" x14ac:dyDescent="0.25">
      <c r="A15" s="23" t="s">
        <v>74</v>
      </c>
      <c r="B15" s="23" t="s">
        <v>78</v>
      </c>
      <c r="C15" s="23">
        <v>4</v>
      </c>
      <c r="D15" s="26">
        <v>63658</v>
      </c>
      <c r="E15" s="27">
        <v>0.97</v>
      </c>
      <c r="F15" s="28">
        <v>1</v>
      </c>
      <c r="G15" s="29">
        <v>3210161</v>
      </c>
      <c r="H15" s="29">
        <v>6964459</v>
      </c>
      <c r="I15" s="29">
        <v>1829054</v>
      </c>
      <c r="J15" s="29">
        <v>1829054</v>
      </c>
      <c r="K15" s="29">
        <v>82524</v>
      </c>
      <c r="L15" s="29">
        <v>91235</v>
      </c>
      <c r="M15" s="29">
        <v>8725</v>
      </c>
      <c r="N15" s="29">
        <v>16597</v>
      </c>
      <c r="O15" s="29">
        <v>10464</v>
      </c>
      <c r="P15" s="29">
        <v>17437</v>
      </c>
      <c r="Q15" s="29">
        <v>7768</v>
      </c>
      <c r="R15" s="29">
        <v>-15988</v>
      </c>
      <c r="S15" s="29">
        <v>18592</v>
      </c>
      <c r="T15" s="8">
        <f t="shared" si="4"/>
        <v>14031809</v>
      </c>
      <c r="U15" s="8">
        <f t="shared" si="0"/>
        <v>38273</v>
      </c>
      <c r="V15" s="8">
        <f t="shared" si="1"/>
        <v>14070082</v>
      </c>
      <c r="W15" s="9">
        <f t="shared" si="2"/>
        <v>221.02613968393604</v>
      </c>
      <c r="X15" s="9">
        <f t="shared" si="3"/>
        <v>227.86199967416087</v>
      </c>
    </row>
    <row r="16" spans="1:25" x14ac:dyDescent="0.25">
      <c r="A16" s="23" t="s">
        <v>74</v>
      </c>
      <c r="B16" s="23" t="s">
        <v>79</v>
      </c>
      <c r="C16" s="23">
        <v>1</v>
      </c>
      <c r="D16" s="26">
        <v>50244</v>
      </c>
      <c r="E16" s="27">
        <v>0.91</v>
      </c>
      <c r="F16" s="28">
        <v>1</v>
      </c>
      <c r="G16" s="29">
        <v>8177123</v>
      </c>
      <c r="H16" s="29">
        <v>2774083</v>
      </c>
      <c r="I16" s="29">
        <v>2897230</v>
      </c>
      <c r="J16" s="29">
        <v>2897230</v>
      </c>
      <c r="K16" s="29">
        <v>96760</v>
      </c>
      <c r="L16" s="29">
        <v>57085</v>
      </c>
      <c r="M16" s="29">
        <v>18974</v>
      </c>
      <c r="N16" s="29">
        <v>16247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8">
        <f t="shared" si="4"/>
        <v>16934732</v>
      </c>
      <c r="U16" s="8">
        <f t="shared" si="0"/>
        <v>0</v>
      </c>
      <c r="V16" s="8">
        <f t="shared" si="1"/>
        <v>16934732</v>
      </c>
      <c r="W16" s="9">
        <f t="shared" si="2"/>
        <v>337.0498367964334</v>
      </c>
      <c r="X16" s="9">
        <f t="shared" si="3"/>
        <v>370.38443604003669</v>
      </c>
    </row>
    <row r="17" spans="1:24" x14ac:dyDescent="0.25">
      <c r="A17" s="23" t="s">
        <v>74</v>
      </c>
      <c r="B17" s="23" t="s">
        <v>80</v>
      </c>
      <c r="C17" s="23">
        <v>3</v>
      </c>
      <c r="D17" s="26">
        <v>81598</v>
      </c>
      <c r="E17" s="27">
        <v>0.95</v>
      </c>
      <c r="F17" s="28">
        <v>1</v>
      </c>
      <c r="G17" s="29">
        <v>8736267</v>
      </c>
      <c r="H17" s="29">
        <v>3029577</v>
      </c>
      <c r="I17" s="29">
        <v>1213413</v>
      </c>
      <c r="J17" s="29">
        <v>1213413</v>
      </c>
      <c r="K17" s="29">
        <v>106207</v>
      </c>
      <c r="L17" s="29">
        <v>117469</v>
      </c>
      <c r="M17" s="29">
        <v>9915</v>
      </c>
      <c r="N17" s="29">
        <v>29640</v>
      </c>
      <c r="O17" s="29">
        <v>10682</v>
      </c>
      <c r="P17" s="29">
        <v>6777</v>
      </c>
      <c r="Q17" s="29">
        <v>8853</v>
      </c>
      <c r="R17" s="29">
        <v>0</v>
      </c>
      <c r="S17" s="29">
        <v>2321</v>
      </c>
      <c r="T17" s="8">
        <f t="shared" si="4"/>
        <v>14455901</v>
      </c>
      <c r="U17" s="8">
        <f t="shared" si="0"/>
        <v>28633</v>
      </c>
      <c r="V17" s="8">
        <f t="shared" si="1"/>
        <v>14484534</v>
      </c>
      <c r="W17" s="9">
        <f t="shared" si="2"/>
        <v>177.5108948748744</v>
      </c>
      <c r="X17" s="9">
        <f t="shared" si="3"/>
        <v>186.85357355249937</v>
      </c>
    </row>
    <row r="18" spans="1:24" x14ac:dyDescent="0.25">
      <c r="A18" s="23" t="s">
        <v>74</v>
      </c>
      <c r="B18" s="23" t="s">
        <v>81</v>
      </c>
      <c r="C18" s="23">
        <v>2</v>
      </c>
      <c r="D18" s="26">
        <v>73407</v>
      </c>
      <c r="E18" s="27">
        <v>1.17</v>
      </c>
      <c r="F18" s="28">
        <v>3</v>
      </c>
      <c r="G18" s="29">
        <v>8228056</v>
      </c>
      <c r="H18" s="29">
        <v>5004948</v>
      </c>
      <c r="I18" s="29">
        <v>3779168</v>
      </c>
      <c r="J18" s="29">
        <v>3779168</v>
      </c>
      <c r="K18" s="29">
        <v>100927</v>
      </c>
      <c r="L18" s="29">
        <v>70482</v>
      </c>
      <c r="M18" s="29">
        <v>10835</v>
      </c>
      <c r="N18" s="29">
        <v>6983</v>
      </c>
      <c r="O18" s="29">
        <v>9024</v>
      </c>
      <c r="P18" s="29">
        <v>2946</v>
      </c>
      <c r="Q18" s="29">
        <v>5969</v>
      </c>
      <c r="R18" s="29">
        <v>-29174</v>
      </c>
      <c r="S18" s="29">
        <v>19688</v>
      </c>
      <c r="T18" s="8">
        <f t="shared" si="4"/>
        <v>20980567</v>
      </c>
      <c r="U18" s="8">
        <f t="shared" si="0"/>
        <v>8453</v>
      </c>
      <c r="V18" s="8">
        <f t="shared" si="1"/>
        <v>20989020</v>
      </c>
      <c r="W18" s="9">
        <f t="shared" si="2"/>
        <v>285.92668274142795</v>
      </c>
      <c r="X18" s="9">
        <f t="shared" si="3"/>
        <v>244.3817801208786</v>
      </c>
    </row>
    <row r="19" spans="1:24" x14ac:dyDescent="0.25">
      <c r="A19" s="23" t="s">
        <v>74</v>
      </c>
      <c r="B19" s="23" t="s">
        <v>82</v>
      </c>
      <c r="C19" s="23">
        <v>3</v>
      </c>
      <c r="D19" s="26">
        <v>62405</v>
      </c>
      <c r="E19" s="27">
        <v>1.23</v>
      </c>
      <c r="F19" s="28">
        <v>1</v>
      </c>
      <c r="G19" s="29">
        <v>6054856</v>
      </c>
      <c r="H19" s="29">
        <v>6765734</v>
      </c>
      <c r="I19" s="29">
        <v>1556997</v>
      </c>
      <c r="J19" s="29">
        <v>1556997</v>
      </c>
      <c r="K19" s="29">
        <v>115162</v>
      </c>
      <c r="L19" s="29">
        <v>82812</v>
      </c>
      <c r="M19" s="29">
        <v>11978</v>
      </c>
      <c r="N19" s="29">
        <v>26751</v>
      </c>
      <c r="O19" s="29">
        <v>6704</v>
      </c>
      <c r="P19" s="29">
        <v>15335</v>
      </c>
      <c r="Q19" s="29">
        <v>9732</v>
      </c>
      <c r="R19" s="29">
        <v>0</v>
      </c>
      <c r="S19" s="29">
        <v>18077</v>
      </c>
      <c r="T19" s="8">
        <f t="shared" si="4"/>
        <v>16171287</v>
      </c>
      <c r="U19" s="8">
        <f t="shared" si="0"/>
        <v>49848</v>
      </c>
      <c r="V19" s="8">
        <f t="shared" si="1"/>
        <v>16221135</v>
      </c>
      <c r="W19" s="9">
        <f t="shared" si="2"/>
        <v>259.93325855300054</v>
      </c>
      <c r="X19" s="9">
        <f t="shared" si="3"/>
        <v>211.32785248211425</v>
      </c>
    </row>
    <row r="20" spans="1:24" x14ac:dyDescent="0.25">
      <c r="A20" s="23" t="s">
        <v>74</v>
      </c>
      <c r="B20" s="23" t="s">
        <v>83</v>
      </c>
      <c r="C20" s="23">
        <v>5</v>
      </c>
      <c r="D20" s="26">
        <v>58646</v>
      </c>
      <c r="E20" s="27">
        <v>1.56</v>
      </c>
      <c r="F20" s="28">
        <v>3</v>
      </c>
      <c r="G20" s="29">
        <f ca="1">RANDBETWEEN(3000000,10000000)</f>
        <v>3535363</v>
      </c>
      <c r="H20" s="29">
        <f ca="1">RANDBETWEEN(1000000,7000000)</f>
        <v>5677153</v>
      </c>
      <c r="I20" s="29">
        <f ca="1">RANDBETWEEN(500000,4000000)</f>
        <v>3030356</v>
      </c>
      <c r="J20" s="29">
        <f ca="1">RANDBETWEEN(500000,4000000)</f>
        <v>2232152</v>
      </c>
      <c r="K20" s="29">
        <f ca="1">RANDBETWEEN(50000,125000)</f>
        <v>122113</v>
      </c>
      <c r="L20" s="29">
        <f ca="1">RANDBETWEEN(50000,125000)</f>
        <v>119033</v>
      </c>
      <c r="M20" s="29">
        <f ca="1">RANDBETWEEN(50000,125000)</f>
        <v>63087</v>
      </c>
      <c r="N20" s="29">
        <f ca="1">RANDBETWEEN(5000,30000)</f>
        <v>11801</v>
      </c>
      <c r="O20" s="29">
        <f ca="1">RANDBETWEEN(0,15000)</f>
        <v>874</v>
      </c>
      <c r="P20" s="29">
        <f ca="1">RANDBETWEEN(2000,20000)</f>
        <v>6198</v>
      </c>
      <c r="Q20" s="29">
        <f ca="1">RANDBETWEEN(5000,15000)</f>
        <v>8156</v>
      </c>
      <c r="R20" s="29">
        <v>0</v>
      </c>
      <c r="S20" s="29">
        <f ca="1">RANDBETWEEN(0,20000)</f>
        <v>5506</v>
      </c>
      <c r="T20" s="8">
        <f t="shared" ca="1" si="4"/>
        <v>14791058</v>
      </c>
      <c r="U20" s="8">
        <f t="shared" ca="1" si="0"/>
        <v>20734</v>
      </c>
      <c r="V20" s="8">
        <f t="shared" ca="1" si="1"/>
        <v>14811792</v>
      </c>
      <c r="W20" s="9">
        <f t="shared" ca="1" si="2"/>
        <v>252.56269822323773</v>
      </c>
      <c r="X20" s="9">
        <f t="shared" ca="1" si="3"/>
        <v>161.89916552771649</v>
      </c>
    </row>
    <row r="21" spans="1:24" x14ac:dyDescent="0.25">
      <c r="A21" s="23" t="s">
        <v>74</v>
      </c>
      <c r="B21" s="23" t="s">
        <v>84</v>
      </c>
      <c r="C21" s="23">
        <v>6</v>
      </c>
      <c r="D21" s="26">
        <v>54684</v>
      </c>
      <c r="E21" s="27">
        <v>1.1200000000000001</v>
      </c>
      <c r="F21" s="28">
        <v>3</v>
      </c>
      <c r="G21" s="29">
        <f t="shared" ref="G21:G23" ca="1" si="5">RANDBETWEEN(3000000,10000000)</f>
        <v>4669787</v>
      </c>
      <c r="H21" s="29">
        <f t="shared" ref="H21:H23" ca="1" si="6">RANDBETWEEN(1000000,7000000)</f>
        <v>1424166</v>
      </c>
      <c r="I21" s="29">
        <f t="shared" ref="I21:J23" ca="1" si="7">RANDBETWEEN(500000,4000000)</f>
        <v>3453499</v>
      </c>
      <c r="J21" s="29">
        <f t="shared" ca="1" si="7"/>
        <v>719181</v>
      </c>
      <c r="K21" s="29">
        <f t="shared" ref="K21:M23" ca="1" si="8">RANDBETWEEN(50000,125000)</f>
        <v>82457</v>
      </c>
      <c r="L21" s="29">
        <f t="shared" ca="1" si="8"/>
        <v>86053</v>
      </c>
      <c r="M21" s="29">
        <f t="shared" ca="1" si="8"/>
        <v>113023</v>
      </c>
      <c r="N21" s="29">
        <f t="shared" ref="N21:N23" ca="1" si="9">RANDBETWEEN(5000,30000)</f>
        <v>17319</v>
      </c>
      <c r="O21" s="29">
        <f t="shared" ref="O21:O23" ca="1" si="10">RANDBETWEEN(0,15000)</f>
        <v>558</v>
      </c>
      <c r="P21" s="29">
        <f t="shared" ref="P21:P23" ca="1" si="11">RANDBETWEEN(2000,20000)</f>
        <v>18271</v>
      </c>
      <c r="Q21" s="29">
        <f t="shared" ref="Q21:Q23" ca="1" si="12">RANDBETWEEN(5000,15000)</f>
        <v>12773</v>
      </c>
      <c r="R21" s="29">
        <v>0</v>
      </c>
      <c r="S21" s="29">
        <f t="shared" ref="S21:S22" ca="1" si="13">RANDBETWEEN(0,20000)</f>
        <v>790</v>
      </c>
      <c r="T21" s="8">
        <f t="shared" ca="1" si="4"/>
        <v>10565485</v>
      </c>
      <c r="U21" s="8">
        <f t="shared" ca="1" si="0"/>
        <v>32392</v>
      </c>
      <c r="V21" s="8">
        <f t="shared" ca="1" si="1"/>
        <v>10597877</v>
      </c>
      <c r="W21" s="9">
        <f t="shared" ca="1" si="2"/>
        <v>193.80215419501133</v>
      </c>
      <c r="X21" s="9">
        <f t="shared" ca="1" si="3"/>
        <v>173.03763767411724</v>
      </c>
    </row>
    <row r="22" spans="1:24" x14ac:dyDescent="0.25">
      <c r="A22" s="23" t="s">
        <v>74</v>
      </c>
      <c r="B22" s="23" t="s">
        <v>85</v>
      </c>
      <c r="C22" s="23">
        <v>7</v>
      </c>
      <c r="D22" s="26">
        <v>5454</v>
      </c>
      <c r="E22" s="27">
        <v>0.97</v>
      </c>
      <c r="F22" s="28">
        <v>3</v>
      </c>
      <c r="G22" s="29">
        <f t="shared" ca="1" si="5"/>
        <v>5579879</v>
      </c>
      <c r="H22" s="29">
        <f t="shared" ca="1" si="6"/>
        <v>6057080</v>
      </c>
      <c r="I22" s="29">
        <f t="shared" ca="1" si="7"/>
        <v>3326410</v>
      </c>
      <c r="J22" s="29">
        <f t="shared" ca="1" si="7"/>
        <v>1299694</v>
      </c>
      <c r="K22" s="29">
        <f t="shared" ca="1" si="8"/>
        <v>119065</v>
      </c>
      <c r="L22" s="29">
        <f t="shared" ca="1" si="8"/>
        <v>62433</v>
      </c>
      <c r="M22" s="29">
        <f t="shared" ca="1" si="8"/>
        <v>112745</v>
      </c>
      <c r="N22" s="29">
        <f t="shared" ca="1" si="9"/>
        <v>14146</v>
      </c>
      <c r="O22" s="29">
        <f t="shared" ca="1" si="10"/>
        <v>9749</v>
      </c>
      <c r="P22" s="29">
        <f t="shared" ca="1" si="11"/>
        <v>12482</v>
      </c>
      <c r="Q22" s="29">
        <f t="shared" ca="1" si="12"/>
        <v>14335</v>
      </c>
      <c r="R22" s="29">
        <v>-8279</v>
      </c>
      <c r="S22" s="29">
        <f t="shared" ca="1" si="13"/>
        <v>19748</v>
      </c>
      <c r="T22" s="8">
        <f t="shared" ca="1" si="4"/>
        <v>16571452</v>
      </c>
      <c r="U22" s="8">
        <f t="shared" ca="1" si="0"/>
        <v>48035</v>
      </c>
      <c r="V22" s="8">
        <f t="shared" ca="1" si="1"/>
        <v>16619487</v>
      </c>
      <c r="W22" s="9">
        <f t="shared" ca="1" si="2"/>
        <v>3047.2106710671069</v>
      </c>
      <c r="X22" s="9">
        <f t="shared" ca="1" si="3"/>
        <v>3141.4543000691824</v>
      </c>
    </row>
    <row r="23" spans="1:24" x14ac:dyDescent="0.25">
      <c r="A23" s="23" t="s">
        <v>74</v>
      </c>
      <c r="B23" s="23" t="s">
        <v>86</v>
      </c>
      <c r="C23" s="23">
        <v>8</v>
      </c>
      <c r="D23" s="26">
        <v>549487</v>
      </c>
      <c r="E23" s="27">
        <v>0.99</v>
      </c>
      <c r="F23" s="28">
        <v>4</v>
      </c>
      <c r="G23" s="29">
        <f t="shared" ca="1" si="5"/>
        <v>5895426</v>
      </c>
      <c r="H23" s="29">
        <f t="shared" ca="1" si="6"/>
        <v>6593536</v>
      </c>
      <c r="I23" s="29">
        <f t="shared" ca="1" si="7"/>
        <v>3142180</v>
      </c>
      <c r="J23" s="29">
        <f t="shared" ca="1" si="7"/>
        <v>2029279</v>
      </c>
      <c r="K23" s="29">
        <f t="shared" ca="1" si="8"/>
        <v>115579</v>
      </c>
      <c r="L23" s="29">
        <f t="shared" ca="1" si="8"/>
        <v>65047</v>
      </c>
      <c r="M23" s="29">
        <f t="shared" ca="1" si="8"/>
        <v>77906</v>
      </c>
      <c r="N23" s="29">
        <f t="shared" ca="1" si="9"/>
        <v>8759</v>
      </c>
      <c r="O23" s="29">
        <f t="shared" ca="1" si="10"/>
        <v>9162</v>
      </c>
      <c r="P23" s="29">
        <f t="shared" ca="1" si="11"/>
        <v>4985</v>
      </c>
      <c r="Q23" s="29">
        <f t="shared" ca="1" si="12"/>
        <v>11875</v>
      </c>
      <c r="R23" s="29">
        <v>0</v>
      </c>
      <c r="S23" s="29">
        <f ca="1">RANDBETWEEN(0,20000)</f>
        <v>14117</v>
      </c>
      <c r="T23" s="8">
        <f t="shared" ca="1" si="4"/>
        <v>17927712</v>
      </c>
      <c r="U23" s="8">
        <f t="shared" ca="1" si="0"/>
        <v>40139</v>
      </c>
      <c r="V23" s="8">
        <f t="shared" ca="1" si="1"/>
        <v>17967851</v>
      </c>
      <c r="W23" s="9">
        <f t="shared" ca="1" si="2"/>
        <v>32.699319547141243</v>
      </c>
      <c r="X23" s="9">
        <f t="shared" ca="1" si="3"/>
        <v>33.029615704183072</v>
      </c>
    </row>
    <row r="24" spans="1:24" x14ac:dyDescent="0.25">
      <c r="A24" s="4"/>
      <c r="B24" s="4"/>
      <c r="C24" s="4"/>
      <c r="D24" s="5"/>
      <c r="E24" s="6"/>
      <c r="F24" s="12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8"/>
      <c r="U24" s="8"/>
      <c r="V24" s="8"/>
      <c r="W24" s="9"/>
      <c r="X24" s="9"/>
    </row>
    <row r="25" spans="1:24" x14ac:dyDescent="0.25">
      <c r="A25" s="4"/>
      <c r="B25" s="4"/>
      <c r="C25" s="4"/>
      <c r="D25" s="5"/>
      <c r="E25" s="6"/>
      <c r="F25" s="12"/>
    </row>
    <row r="26" spans="1:24" x14ac:dyDescent="0.25">
      <c r="A26" s="4"/>
      <c r="B26" s="4"/>
      <c r="C26" s="4"/>
      <c r="D26" s="5"/>
      <c r="E26" s="6"/>
      <c r="F26" s="12"/>
    </row>
    <row r="27" spans="1:24" x14ac:dyDescent="0.25">
      <c r="A27" s="4"/>
      <c r="B27" s="4"/>
      <c r="C27" s="4"/>
      <c r="D27" s="5"/>
      <c r="E27" s="6"/>
      <c r="F27" s="12"/>
    </row>
    <row r="28" spans="1:24" x14ac:dyDescent="0.25">
      <c r="A28" s="4"/>
      <c r="B28" s="4"/>
      <c r="C28" s="4"/>
      <c r="D28" s="5"/>
      <c r="E28" s="6"/>
      <c r="F28" s="12"/>
    </row>
    <row r="29" spans="1:24" x14ac:dyDescent="0.25">
      <c r="A29" s="4"/>
      <c r="B29" s="4"/>
      <c r="C29" s="4"/>
      <c r="D29" s="5"/>
      <c r="E29" s="6"/>
      <c r="F29" s="12"/>
    </row>
    <row r="30" spans="1:24" x14ac:dyDescent="0.25">
      <c r="A30" s="4"/>
      <c r="B30" s="4"/>
      <c r="C30" s="4"/>
      <c r="D30" s="5"/>
      <c r="E30" s="6"/>
      <c r="F30" s="12"/>
    </row>
    <row r="31" spans="1:24" x14ac:dyDescent="0.25">
      <c r="A31" s="4"/>
      <c r="B31" s="4"/>
      <c r="C31" s="4"/>
      <c r="D31" s="5"/>
      <c r="E31" s="6"/>
      <c r="F31" s="1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ColWidth="9.140625" defaultRowHeight="15" x14ac:dyDescent="0.25"/>
  <cols>
    <col min="1" max="5" width="20.7109375" customWidth="1"/>
    <col min="6" max="16384" width="9.140625" style="20"/>
  </cols>
  <sheetData>
    <row r="1" spans="1:5" x14ac:dyDescent="0.25">
      <c r="A1" s="1" t="s">
        <v>0</v>
      </c>
    </row>
    <row r="2" spans="1:5" x14ac:dyDescent="0.25">
      <c r="A2" s="1" t="s">
        <v>87</v>
      </c>
    </row>
    <row r="4" spans="1:5" x14ac:dyDescent="0.25">
      <c r="A4" t="s">
        <v>2</v>
      </c>
    </row>
    <row r="5" spans="1:5" customFormat="1" x14ac:dyDescent="0.25">
      <c r="A5" s="13" t="s">
        <v>3</v>
      </c>
    </row>
    <row r="6" spans="1:5" x14ac:dyDescent="0.25">
      <c r="C6" s="18" t="s">
        <v>25</v>
      </c>
      <c r="D6" s="10" t="s">
        <v>26</v>
      </c>
      <c r="E6" s="36"/>
    </row>
    <row r="7" spans="1:5" s="21" customFormat="1" ht="30" x14ac:dyDescent="0.25">
      <c r="A7" s="3" t="s">
        <v>4</v>
      </c>
      <c r="B7" s="3" t="s">
        <v>43</v>
      </c>
      <c r="C7" s="19" t="s">
        <v>88</v>
      </c>
      <c r="D7" s="3" t="s">
        <v>44</v>
      </c>
      <c r="E7" s="14" t="s">
        <v>89</v>
      </c>
    </row>
    <row r="8" spans="1:5" x14ac:dyDescent="0.25">
      <c r="A8" s="11" t="s">
        <v>90</v>
      </c>
      <c r="B8" s="11" t="s">
        <v>91</v>
      </c>
      <c r="C8" s="11" t="s">
        <v>104</v>
      </c>
      <c r="D8" s="11" t="s">
        <v>105</v>
      </c>
      <c r="E8" s="35" t="s">
        <v>114</v>
      </c>
    </row>
    <row r="9" spans="1:5" x14ac:dyDescent="0.25">
      <c r="A9" s="23" t="s">
        <v>92</v>
      </c>
      <c r="B9" s="23">
        <v>1</v>
      </c>
      <c r="C9" s="30">
        <v>464790</v>
      </c>
      <c r="D9" s="26">
        <v>73407</v>
      </c>
      <c r="E9" s="22">
        <f>C9/D9</f>
        <v>6.33168498916997</v>
      </c>
    </row>
    <row r="10" spans="1:5" x14ac:dyDescent="0.25">
      <c r="A10" s="23" t="s">
        <v>92</v>
      </c>
      <c r="B10" s="23">
        <v>2</v>
      </c>
      <c r="C10" s="30">
        <v>450270</v>
      </c>
      <c r="D10" s="26">
        <v>62405</v>
      </c>
      <c r="E10" s="22">
        <f>C10/D10</f>
        <v>7.2152872365996314</v>
      </c>
    </row>
    <row r="11" spans="1:5" x14ac:dyDescent="0.25">
      <c r="A11" s="23" t="s">
        <v>92</v>
      </c>
      <c r="B11" s="23">
        <v>3</v>
      </c>
      <c r="C11" s="30">
        <v>386030</v>
      </c>
      <c r="D11" s="26">
        <v>58646</v>
      </c>
      <c r="E11" s="22">
        <f>C11/D11</f>
        <v>6.5823756095897421</v>
      </c>
    </row>
    <row r="12" spans="1:5" x14ac:dyDescent="0.25">
      <c r="A12" s="23" t="s">
        <v>92</v>
      </c>
      <c r="B12" s="23">
        <v>8</v>
      </c>
      <c r="C12" s="30">
        <v>636580</v>
      </c>
      <c r="D12" s="26">
        <v>54684</v>
      </c>
      <c r="E12" s="22">
        <f>C12/D12</f>
        <v>11.641065028161803</v>
      </c>
    </row>
    <row r="13" spans="1:5" x14ac:dyDescent="0.25">
      <c r="A13" s="4"/>
      <c r="B13" s="4"/>
      <c r="C13" s="5"/>
      <c r="D13" s="20"/>
      <c r="E13" s="5"/>
    </row>
    <row r="14" spans="1:5" x14ac:dyDescent="0.25">
      <c r="A14" s="4"/>
      <c r="B14" s="4"/>
      <c r="C14" s="5"/>
      <c r="D14" s="20"/>
      <c r="E14" s="5"/>
    </row>
    <row r="15" spans="1:5" x14ac:dyDescent="0.25">
      <c r="D15" s="5"/>
    </row>
    <row r="16" spans="1:5" x14ac:dyDescent="0.25">
      <c r="D16" s="5"/>
    </row>
    <row r="17" spans="4:4" x14ac:dyDescent="0.25">
      <c r="D17" s="5"/>
    </row>
    <row r="18" spans="4:4" x14ac:dyDescent="0.25">
      <c r="D18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RowHeight="15" x14ac:dyDescent="0.25"/>
  <cols>
    <col min="1" max="3" width="20.7109375" customWidth="1"/>
  </cols>
  <sheetData>
    <row r="1" spans="1:3" x14ac:dyDescent="0.25">
      <c r="A1" s="1" t="s">
        <v>0</v>
      </c>
      <c r="B1" s="1"/>
    </row>
    <row r="2" spans="1:3" x14ac:dyDescent="0.25">
      <c r="A2" s="1" t="s">
        <v>115</v>
      </c>
      <c r="B2" s="1"/>
    </row>
    <row r="4" spans="1:3" x14ac:dyDescent="0.25">
      <c r="A4" t="s">
        <v>2</v>
      </c>
    </row>
    <row r="5" spans="1:3" x14ac:dyDescent="0.25">
      <c r="A5" s="13"/>
      <c r="B5" s="13"/>
    </row>
    <row r="8" spans="1:3" x14ac:dyDescent="0.25">
      <c r="A8" s="2"/>
      <c r="B8" s="2"/>
    </row>
    <row r="9" spans="1:3" x14ac:dyDescent="0.25">
      <c r="C9" s="10"/>
    </row>
    <row r="10" spans="1:3" s="21" customFormat="1" ht="30" x14ac:dyDescent="0.25">
      <c r="A10" s="19" t="s">
        <v>4</v>
      </c>
      <c r="B10" s="19" t="s">
        <v>115</v>
      </c>
      <c r="C10" s="3" t="s">
        <v>117</v>
      </c>
    </row>
    <row r="11" spans="1:3" x14ac:dyDescent="0.25">
      <c r="A11" s="31" t="s">
        <v>116</v>
      </c>
      <c r="B11" s="31" t="s">
        <v>118</v>
      </c>
      <c r="C11" s="32" t="s">
        <v>119</v>
      </c>
    </row>
    <row r="12" spans="1:3" x14ac:dyDescent="0.25">
      <c r="A12" s="4" t="s">
        <v>120</v>
      </c>
      <c r="B12" s="23">
        <v>1</v>
      </c>
      <c r="C12" s="26">
        <v>73407</v>
      </c>
    </row>
    <row r="13" spans="1:3" x14ac:dyDescent="0.25">
      <c r="A13" s="4" t="s">
        <v>120</v>
      </c>
      <c r="B13" s="4">
        <v>2</v>
      </c>
      <c r="C13" s="26">
        <v>62405</v>
      </c>
    </row>
    <row r="14" spans="1:3" x14ac:dyDescent="0.25">
      <c r="A14" s="4" t="s">
        <v>120</v>
      </c>
      <c r="B14" s="4">
        <v>3</v>
      </c>
      <c r="C14" s="26">
        <v>58646</v>
      </c>
    </row>
    <row r="15" spans="1:3" x14ac:dyDescent="0.25">
      <c r="A15" s="4" t="s">
        <v>120</v>
      </c>
      <c r="B15" s="4">
        <v>4</v>
      </c>
      <c r="C15" s="26">
        <v>54684</v>
      </c>
    </row>
    <row r="16" spans="1:3" x14ac:dyDescent="0.25">
      <c r="A16" s="4" t="s">
        <v>120</v>
      </c>
      <c r="B16" s="4">
        <v>5</v>
      </c>
      <c r="C16" s="26">
        <v>73407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9a8555-db37-4257-91ea-e6d336cdedf2">
      <UserInfo>
        <DisplayName>Megan Burns</DisplayName>
        <AccountId>17</AccountId>
        <AccountType/>
      </UserInfo>
      <UserInfo>
        <DisplayName>Michael Bailit</DisplayName>
        <AccountId>22</AccountId>
        <AccountType/>
      </UserInfo>
      <UserInfo>
        <DisplayName>Justine Zayhowski</DisplayName>
        <AccountId>2633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F1F4A4E79ADC45A1845454F2CE263F" ma:contentTypeVersion="4" ma:contentTypeDescription="Create a new document." ma:contentTypeScope="" ma:versionID="06e3ba17e6d1a496901100f9a00d3a20">
  <xsd:schema xmlns:xsd="http://www.w3.org/2001/XMLSchema" xmlns:xs="http://www.w3.org/2001/XMLSchema" xmlns:p="http://schemas.microsoft.com/office/2006/metadata/properties" xmlns:ns2="c39e3a11-b124-4187-a0f6-296d8bd74387" xmlns:ns3="d29a8555-db37-4257-91ea-e6d336cdedf2" targetNamespace="http://schemas.microsoft.com/office/2006/metadata/properties" ma:root="true" ma:fieldsID="94271862ada89de49815ac57a679cb1a" ns2:_="" ns3:_="">
    <xsd:import namespace="c39e3a11-b124-4187-a0f6-296d8bd74387"/>
    <xsd:import namespace="d29a8555-db37-4257-91ea-e6d336cded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e3a11-b124-4187-a0f6-296d8bd743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9a8555-db37-4257-91ea-e6d336cded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72BC8B-BFF5-4C15-9C69-9329B096B366}">
  <ds:schemaRefs>
    <ds:schemaRef ds:uri="http://schemas.microsoft.com/office/infopath/2007/PartnerControls"/>
    <ds:schemaRef ds:uri="http://schemas.microsoft.com/office/2006/documentManagement/types"/>
    <ds:schemaRef ds:uri="d29a8555-db37-4257-91ea-e6d336cdedf2"/>
    <ds:schemaRef ds:uri="c39e3a11-b124-4187-a0f6-296d8bd74387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C967A41-9FED-4753-8508-B613AB836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9e3a11-b124-4187-a0f6-296d8bd74387"/>
    <ds:schemaRef ds:uri="d29a8555-db37-4257-91ea-e6d336cded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05D3B5-1811-4FE3-8AD6-B1E9EEA0A8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HD-TME</vt:lpstr>
      <vt:lpstr>PR Record Type</vt:lpstr>
      <vt:lpstr>RX Rebates</vt:lpstr>
      <vt:lpstr>Market Enrollment Category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K.O'Brien</dc:creator>
  <cp:lastModifiedBy>Administrator</cp:lastModifiedBy>
  <cp:revision/>
  <dcterms:created xsi:type="dcterms:W3CDTF">2014-03-21T15:16:19Z</dcterms:created>
  <dcterms:modified xsi:type="dcterms:W3CDTF">2019-02-06T19:50:24Z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0x0101007CF1F4A4E79ADC45A1845454F2CE263F</vt:lpwstr>
  </property>
  <property fmtid="{D5CDD505-2E9C-101B-9397-08002B2CF9AE}" pid="3" name="AuthorIds_UIVersion_1024">
    <vt:lpwstr>17</vt:lpwstr>
  </property>
  <property fmtid="{D5CDD505-2E9C-101B-9397-08002B2CF9AE}" pid="4" name="AuthorIds_UIVersion_2048">
    <vt:lpwstr>22</vt:lpwstr>
  </property>
</Properties>
</file>